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.mincheva\Desktop\РАБОТНИ\ПАЗАРНИ КОНСУЛТАЦИИ НЕФТЯНИК\"/>
    </mc:Choice>
  </mc:AlternateContent>
  <bookViews>
    <workbookView xWindow="0" yWindow="0" windowWidth="23040" windowHeight="8616" tabRatio="896"/>
  </bookViews>
  <sheets>
    <sheet name="клон 1" sheetId="82" r:id="rId1"/>
  </sheets>
  <definedNames>
    <definedName name="_xlnm.Print_Area" localSheetId="0">'клон 1'!$A$1:$F$139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7" i="82" l="1"/>
  <c r="D102" i="82"/>
  <c r="D101" i="82"/>
  <c r="D96" i="82"/>
  <c r="D95" i="82"/>
  <c r="D93" i="82"/>
  <c r="D92" i="82"/>
  <c r="A108" i="82"/>
  <c r="A109" i="82" s="1"/>
  <c r="A110" i="82" s="1"/>
  <c r="A111" i="82" s="1"/>
  <c r="A112" i="82" s="1"/>
  <c r="A113" i="82" s="1"/>
  <c r="A114" i="82" s="1"/>
  <c r="A115" i="82" s="1"/>
  <c r="A116" i="82" s="1"/>
  <c r="A117" i="82" s="1"/>
  <c r="A118" i="82" s="1"/>
  <c r="A119" i="82" s="1"/>
  <c r="A120" i="82" s="1"/>
  <c r="A121" i="82" s="1"/>
  <c r="A122" i="82" s="1"/>
  <c r="D54" i="82"/>
  <c r="D65" i="82" s="1"/>
  <c r="D66" i="82" s="1"/>
  <c r="D57" i="82"/>
  <c r="D58" i="82" s="1"/>
  <c r="D83" i="82"/>
  <c r="D82" i="82"/>
  <c r="D81" i="82"/>
  <c r="D76" i="82"/>
  <c r="D48" i="82"/>
  <c r="D70" i="82" l="1"/>
  <c r="D60" i="82"/>
  <c r="D61" i="82"/>
  <c r="D68" i="82"/>
  <c r="D69" i="82" s="1"/>
  <c r="D75" i="82"/>
  <c r="D71" i="82"/>
  <c r="D67" i="82"/>
  <c r="D72" i="82"/>
  <c r="D59" i="82"/>
  <c r="D63" i="82" l="1"/>
  <c r="D62" i="82"/>
  <c r="D73" i="82"/>
  <c r="D64" i="82" l="1"/>
  <c r="D41" i="82" l="1"/>
  <c r="D15" i="82" l="1"/>
  <c r="D18" i="82"/>
  <c r="D19" i="82" s="1"/>
  <c r="D42" i="82"/>
  <c r="D20" i="82" l="1"/>
  <c r="D33" i="82"/>
  <c r="D26" i="82"/>
  <c r="D9" i="82"/>
  <c r="D36" i="82" s="1"/>
  <c r="D21" i="82"/>
  <c r="D37" i="82"/>
  <c r="D22" i="82"/>
  <c r="D40" i="82"/>
  <c r="D23" i="82" l="1"/>
  <c r="D24" i="82"/>
  <c r="D34" i="82"/>
  <c r="D28" i="82"/>
  <c r="D27" i="82"/>
  <c r="D31" i="82"/>
  <c r="D29" i="82"/>
  <c r="D32" i="82" l="1"/>
  <c r="D30" i="82"/>
  <c r="D25" i="82"/>
  <c r="F124" i="82" l="1"/>
  <c r="F125" i="82" s="1"/>
  <c r="F126" i="82" s="1"/>
  <c r="F127" i="82" s="1"/>
</calcChain>
</file>

<file path=xl/sharedStrings.xml><?xml version="1.0" encoding="utf-8"?>
<sst xmlns="http://schemas.openxmlformats.org/spreadsheetml/2006/main" count="286" uniqueCount="128">
  <si>
    <t>Мярка</t>
  </si>
  <si>
    <t>К-во</t>
  </si>
  <si>
    <t>№</t>
  </si>
  <si>
    <t>бр.</t>
  </si>
  <si>
    <t>м</t>
  </si>
  <si>
    <t>Уширение на изкоп за РШ</t>
  </si>
  <si>
    <t>мсм</t>
  </si>
  <si>
    <t>Сигнална лента /червено и бяло/ за ограждане на изкопи</t>
  </si>
  <si>
    <t>I</t>
  </si>
  <si>
    <t>к-т</t>
  </si>
  <si>
    <t>Описание на видовете работи</t>
  </si>
  <si>
    <t>m</t>
  </si>
  <si>
    <t>Неплътно укрепване и разкрепване на изкопи</t>
  </si>
  <si>
    <t>Моторна помпа за водочерпане</t>
  </si>
  <si>
    <t>Знаци и светлинна сигнализация</t>
  </si>
  <si>
    <t>Възстановяване на засегнати канавки, бордюри, тротоари и прилежащи терени в т.ч. вертикална планировка</t>
  </si>
  <si>
    <r>
      <t>m</t>
    </r>
    <r>
      <rPr>
        <vertAlign val="superscript"/>
        <sz val="10"/>
        <rFont val="Arial Narrow"/>
        <family val="2"/>
        <charset val="204"/>
      </rPr>
      <t>2</t>
    </r>
  </si>
  <si>
    <r>
      <t>m</t>
    </r>
    <r>
      <rPr>
        <vertAlign val="superscript"/>
        <sz val="10"/>
        <rFont val="Arial Narrow"/>
        <family val="2"/>
        <charset val="204"/>
      </rPr>
      <t>3</t>
    </r>
    <r>
      <rPr>
        <sz val="11"/>
        <color theme="1"/>
        <rFont val="Calibri"/>
        <family val="2"/>
        <scheme val="minor"/>
      </rPr>
      <t/>
    </r>
  </si>
  <si>
    <t>Изпитване на водоплътност на СКО</t>
  </si>
  <si>
    <t>L, асфалт Ф315</t>
  </si>
  <si>
    <t>D, основа</t>
  </si>
  <si>
    <t>В, изкоп Ф315</t>
  </si>
  <si>
    <t>H, пясъчна подложка</t>
  </si>
  <si>
    <t>H, пясък Ф315</t>
  </si>
  <si>
    <t>Hср изкоп, асфалт</t>
  </si>
  <si>
    <t>L, Ф315</t>
  </si>
  <si>
    <t>Hср насип, асфалт Ф315</t>
  </si>
  <si>
    <t>Изграждане на сградно каланлизационно отклонение (СКО) и всички свързани с това дейности, съгласно чертеж</t>
  </si>
  <si>
    <t>Изпитване на водоплътност на канализация Ø315мм PР</t>
  </si>
  <si>
    <t>D, асф.смес за основи</t>
  </si>
  <si>
    <t>D, плътен и непл. АБ</t>
  </si>
  <si>
    <t>Разваляне на асфалтова настилка с деб. до 8см</t>
  </si>
  <si>
    <t xml:space="preserve">Възстановяване на основа НТК (Е=350МРа), фр.0&lt;d&lt;75, БДС EN 13043/ 2005 </t>
  </si>
  <si>
    <t xml:space="preserve">Възстановяване алфалтова настилка </t>
  </si>
  <si>
    <t>1</t>
  </si>
  <si>
    <t>2</t>
  </si>
  <si>
    <t>3</t>
  </si>
  <si>
    <t>4</t>
  </si>
  <si>
    <t>Натоварване на строителни отпадъци на транспорт с багер</t>
  </si>
  <si>
    <t>5</t>
  </si>
  <si>
    <t>Превоз строителни отпадъци до 5км</t>
  </si>
  <si>
    <t>Доставка на отсевки (10см пясъчна подложка)  под тръби</t>
  </si>
  <si>
    <t>Уплътняване с ръчна трамбовка дебелина на пласта 15см</t>
  </si>
  <si>
    <t xml:space="preserve">Механизиран обратен насип </t>
  </si>
  <si>
    <t>Уплътняване с механична трамбовка пласт 20см</t>
  </si>
  <si>
    <t>6</t>
  </si>
  <si>
    <t>7</t>
  </si>
  <si>
    <t>9</t>
  </si>
  <si>
    <t>10</t>
  </si>
  <si>
    <t>11</t>
  </si>
  <si>
    <t>12</t>
  </si>
  <si>
    <t>13</t>
  </si>
  <si>
    <t>Обратен насип за засипване около тръби и над теме тръби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</si>
  <si>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</si>
  <si>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</si>
  <si>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</si>
  <si>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</si>
  <si>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</si>
  <si>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</si>
  <si>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</si>
  <si>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</si>
  <si>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</si>
  <si>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</si>
  <si>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</si>
  <si>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II</t>
  </si>
  <si>
    <t>Обект: ИЗГРАЖДАНЕ НА УЛИЧНА КАНАЛИЗАЦИЯ ОТ О.Т.1304 ДО О.Т.1301 НА ул. „НЕФТЯНИК“ И ОТ О.Т.1301 ДО СЪЩЕСТВУВАЩА РШ 483 НА ул. „ПРОСТОР“ В гр. КАВАРНА</t>
  </si>
  <si>
    <t>Част: Водоснабдяване и канализация</t>
  </si>
  <si>
    <t>Разваляне на трошенокаменна основа под асфалт с деб. 30см</t>
  </si>
  <si>
    <t>Полагане на отсевки под тръби - ръчно</t>
  </si>
  <si>
    <t>Доставка и полагане на гофрирани канализационни тръби Ф315 РР SN10, с фабрично интегрирана муфа и уплътнителен пръстен от EPDM</t>
  </si>
  <si>
    <t>Улични дъждоприемни шахти (уличен отток) с отливна оребрена тръба PР Ø200 SN10/16 и включване към канализацията в т.ч земни работи и възстановяване на пътна настилка, L=на място.</t>
  </si>
  <si>
    <t>Клон 1 по ул. "Нефтяник" - участък РШ01 - РШ10 вкл. - асфалтова настилка</t>
  </si>
  <si>
    <t>8</t>
  </si>
  <si>
    <t>Доставка и монтаж на ст.б. РШ Ø1000 от готови ст.б. пръстени в к-т с КРШ с отвор за достъп Ø600 и чугунов капак за средно натоварване, дълбочина до 3.60м (H-по надлъжен профил), за кръгли канали Ø315мм PР</t>
  </si>
  <si>
    <t>Изкопи в почви (тежко земни до средно скални) за полагане на канализация</t>
  </si>
  <si>
    <t>а/ изкоп - ръчно</t>
  </si>
  <si>
    <t>б/ изкоп - механизирано на транспорт</t>
  </si>
  <si>
    <t>Количествено стойностна сметка</t>
  </si>
  <si>
    <t>Ед.Цена</t>
  </si>
  <si>
    <t>Сума</t>
  </si>
  <si>
    <t>Клон 2 по ул. "Простор" - участък РШ10 - РШ483 съществуваща - асфалтова настилка</t>
  </si>
  <si>
    <t>Преминаване под водосток между РШ14 и РШ15 в т.ч. всички свързани с това дейности</t>
  </si>
  <si>
    <t>Разрушаване и възстановяване на линейна дъждоприемна решетка преди РШ483 в т.ч. всички свързани с това дейности</t>
  </si>
  <si>
    <t>25</t>
  </si>
  <si>
    <t>26</t>
  </si>
  <si>
    <t>Рекордиране на връхна част на съществуваща РШ (пръстени и капак) при о.т.1301, намираща се непосредствено до новата РШ11</t>
  </si>
  <si>
    <t>27</t>
  </si>
  <si>
    <t>Рекордиране на връхна част на съществуваща водопроводна шахта (пръстени и капак) при о.т.1301, намираща се непосредствено до новата РШ11</t>
  </si>
  <si>
    <t>28</t>
  </si>
  <si>
    <t>Улични дъждоприемни шахти (уличен отток) с отливна оребрена тръба PE Ø200 SN10/16 и включване към канализацията в т.ч земни работи и възстановяване на пътна настилка, L=на място.</t>
  </si>
  <si>
    <t>Доставка, полагане и уплътняване на несортиран трошен камък на пластове за пътна основа с дебелина 45 cm</t>
  </si>
  <si>
    <t>m3</t>
  </si>
  <si>
    <t>Доставка, полагане и уплътняване на пласт битумизиран трошен камък с дебелина 8 cm</t>
  </si>
  <si>
    <t>t</t>
  </si>
  <si>
    <t>Първи битумен разлив</t>
  </si>
  <si>
    <t>m2</t>
  </si>
  <si>
    <t>Доставка, полагане и уплътняване на пласт неплътен асфалтобетон с дебелина 4 cm</t>
  </si>
  <si>
    <t>Втори битумен разлив</t>
  </si>
  <si>
    <t>Доставка, полагане и уплътняване на пласт плътен асфалтобетон с дебелина 4 cm</t>
  </si>
  <si>
    <t>Обкантване на фуги с битумна паста</t>
  </si>
  <si>
    <t>Рязане на асфалтобетон с фугорез</t>
  </si>
  <si>
    <t>Разрушаване на бордюри 18/35/50</t>
  </si>
  <si>
    <t>Направа на бордюр 18/35/50, включително всички свързани разходи</t>
  </si>
  <si>
    <t>Разрушаване на пътна настилка при О.Т. 1301</t>
  </si>
  <si>
    <t>Пътните знаци са II - типоразмер</t>
  </si>
  <si>
    <t>А8</t>
  </si>
  <si>
    <t>А9</t>
  </si>
  <si>
    <t>А23</t>
  </si>
  <si>
    <t>Б5</t>
  </si>
  <si>
    <t>Б6</t>
  </si>
  <si>
    <t>В2</t>
  </si>
  <si>
    <t>В26</t>
  </si>
  <si>
    <t>В34</t>
  </si>
  <si>
    <t>Г9</t>
  </si>
  <si>
    <t>Г10</t>
  </si>
  <si>
    <t>С2 - височина на конусите 500-550мм</t>
  </si>
  <si>
    <t>С3.1</t>
  </si>
  <si>
    <t xml:space="preserve">С3.3 поставя се на височина от 800 до 1000 мм </t>
  </si>
  <si>
    <t>С16</t>
  </si>
  <si>
    <t>С4.1</t>
  </si>
  <si>
    <t>С4.2</t>
  </si>
  <si>
    <t>Извозване на строителни отпадъци</t>
  </si>
  <si>
    <t>29</t>
  </si>
  <si>
    <t>III. ПЪТНИ РАБОТИ</t>
  </si>
  <si>
    <t>VI. ВОД - Временна организация на движението</t>
  </si>
  <si>
    <t>Обща сума без ДДС</t>
  </si>
  <si>
    <t>Непредвидени разходи 10%</t>
  </si>
  <si>
    <t>Обща сума с ДДС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</si>
</sst>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22" x14ac:knownFonts="1">
    <font>
      <sz val="10"/>
      <name val="Arial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Narrow"/>
      <family val="2"/>
      <charset val="204"/>
    </font>
    <font>
      <vertAlign val="superscript"/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i/>
      <sz val="10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FF0000"/>
      <name val="Arial Narrow"/>
      <family val="2"/>
      <charset val="204"/>
    </font>
    <font>
      <sz val="10"/>
      <name val="Arial"/>
      <family val="2"/>
      <charset val="204"/>
    </font>
    <font>
      <sz val="10"/>
      <color indexed="8"/>
      <name val="Arial Narrow"/>
      <family val="2"/>
      <charset val="204"/>
    </font>
    <font>
      <i/>
      <sz val="10"/>
      <color rgb="FFFF0000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7" fillId="0" borderId="0"/>
    <xf numFmtId="9" fontId="6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13" fillId="0" borderId="0"/>
    <xf numFmtId="0" fontId="3" fillId="0" borderId="0"/>
    <xf numFmtId="0" fontId="13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</cellStyleXfs>
  <cellXfs count="81">
    <xf numFmtId="0" fontId="0" fillId="0" borderId="0" xfId="0"/>
    <xf numFmtId="0" fontId="8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11" fillId="3" borderId="1" xfId="0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" fontId="16" fillId="0" borderId="1" xfId="11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18" fillId="0" borderId="1" xfId="0" applyFont="1" applyBorder="1"/>
    <xf numFmtId="0" fontId="10" fillId="0" borderId="1" xfId="0" applyFont="1" applyBorder="1"/>
    <xf numFmtId="0" fontId="4" fillId="6" borderId="1" xfId="0" applyFont="1" applyFill="1" applyBorder="1" applyAlignment="1">
      <alignment horizontal="left" vertical="center"/>
    </xf>
    <xf numFmtId="2" fontId="5" fillId="0" borderId="1" xfId="0" applyNumberFormat="1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2" fontId="12" fillId="0" borderId="1" xfId="0" applyNumberFormat="1" applyFont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 vertical="center" wrapText="1"/>
    </xf>
    <xf numFmtId="2" fontId="5" fillId="5" borderId="1" xfId="0" applyNumberFormat="1" applyFont="1" applyFill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8" fillId="0" borderId="1" xfId="0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>
      <alignment horizontal="center" vertical="center" wrapText="1"/>
    </xf>
    <xf numFmtId="2" fontId="5" fillId="7" borderId="1" xfId="0" applyNumberFormat="1" applyFont="1" applyFill="1" applyBorder="1" applyAlignment="1">
      <alignment horizontal="right" vertical="center"/>
    </xf>
    <xf numFmtId="49" fontId="4" fillId="7" borderId="1" xfId="0" applyNumberFormat="1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4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 wrapText="1"/>
    </xf>
    <xf numFmtId="4" fontId="12" fillId="7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4" fontId="5" fillId="5" borderId="1" xfId="0" applyNumberFormat="1" applyFont="1" applyFill="1" applyBorder="1" applyAlignment="1">
      <alignment horizontal="right" vertical="center"/>
    </xf>
    <xf numFmtId="4" fontId="19" fillId="0" borderId="1" xfId="0" applyNumberFormat="1" applyFont="1" applyBorder="1" applyAlignment="1">
      <alignment horizontal="right" vertical="center"/>
    </xf>
    <xf numFmtId="4" fontId="19" fillId="7" borderId="1" xfId="0" applyNumberFormat="1" applyFont="1" applyFill="1" applyBorder="1" applyAlignment="1">
      <alignment horizontal="right" vertical="center"/>
    </xf>
    <xf numFmtId="4" fontId="17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4" fontId="20" fillId="0" borderId="1" xfId="0" applyNumberFormat="1" applyFont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4" fontId="5" fillId="2" borderId="1" xfId="0" applyNumberFormat="1" applyFont="1" applyFill="1" applyBorder="1" applyAlignment="1">
      <alignment horizontal="right" vertical="center"/>
    </xf>
    <xf numFmtId="4" fontId="5" fillId="0" borderId="0" xfId="0" applyNumberFormat="1" applyFont="1" applyAlignment="1">
      <alignment horizontal="right" vertical="center"/>
    </xf>
    <xf numFmtId="2" fontId="10" fillId="0" borderId="1" xfId="0" applyNumberFormat="1" applyFont="1" applyBorder="1" applyAlignment="1">
      <alignment horizontal="right"/>
    </xf>
    <xf numFmtId="4" fontId="8" fillId="2" borderId="1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2" fontId="10" fillId="0" borderId="1" xfId="0" applyNumberFormat="1" applyFont="1" applyBorder="1" applyAlignment="1">
      <alignment horizontal="right" vertical="center"/>
    </xf>
    <xf numFmtId="49" fontId="10" fillId="3" borderId="1" xfId="0" applyNumberFormat="1" applyFont="1" applyFill="1" applyBorder="1" applyAlignment="1">
      <alignment horizontal="center" vertical="center" textRotation="90" wrapText="1" readingOrder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2">
    <cellStyle name="Normal 2" xfId="1"/>
    <cellStyle name="Normal 2 2" xfId="7"/>
    <cellStyle name="Normal 2 2 2" xfId="10"/>
    <cellStyle name="Normal 2 3" xfId="4"/>
    <cellStyle name="Normal 3" xfId="6"/>
    <cellStyle name="Normal 4" xfId="8"/>
    <cellStyle name="Normal 5" xfId="3"/>
    <cellStyle name="Normal 5 2" xfId="9"/>
    <cellStyle name="Percent 2" xfId="2"/>
    <cellStyle name="Запетая" xfId="11" builtinId="3"/>
    <cellStyle name="Нормален" xfId="0" builtinId="0"/>
    <cellStyle name="Нормален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G131"/>
  <sheetViews>
    <sheetView tabSelected="1" topLeftCell="A113" zoomScaleNormal="100" zoomScaleSheetLayoutView="130" workbookViewId="0">
      <selection activeCell="H133" sqref="H133"/>
    </sheetView>
  </sheetViews>
  <sheetFormatPr defaultColWidth="8.88671875" defaultRowHeight="13.8" x14ac:dyDescent="0.25"/>
  <cols>
    <col min="1" max="1" width="3.88671875" style="6" customWidth="1"/>
    <col min="2" max="2" width="48.88671875" style="7" customWidth="1"/>
    <col min="3" max="3" width="5.6640625" style="6" bestFit="1" customWidth="1"/>
    <col min="4" max="4" width="7" style="10" bestFit="1" customWidth="1"/>
    <col min="5" max="5" width="11.33203125" style="26" customWidth="1"/>
    <col min="6" max="6" width="10" style="73" bestFit="1" customWidth="1"/>
    <col min="7" max="7" width="9.109375" style="6" customWidth="1"/>
    <col min="8" max="16384" width="8.88671875" style="7"/>
  </cols>
  <sheetData>
    <row r="1" spans="1:7" ht="36.75" customHeight="1" x14ac:dyDescent="0.25">
      <c r="A1" s="79" t="s">
        <v>65</v>
      </c>
      <c r="B1" s="80"/>
      <c r="C1" s="80"/>
      <c r="D1" s="80"/>
      <c r="E1" s="80"/>
      <c r="F1" s="80"/>
    </row>
    <row r="2" spans="1:7" x14ac:dyDescent="0.25">
      <c r="A2" s="79"/>
      <c r="B2" s="80"/>
      <c r="C2" s="80"/>
      <c r="D2" s="80"/>
      <c r="E2" s="80"/>
      <c r="F2" s="80"/>
    </row>
    <row r="3" spans="1:7" x14ac:dyDescent="0.25">
      <c r="A3" s="79" t="s">
        <v>77</v>
      </c>
      <c r="B3" s="80"/>
      <c r="C3" s="80"/>
      <c r="D3" s="80"/>
      <c r="E3" s="80"/>
      <c r="F3" s="80"/>
    </row>
    <row r="4" spans="1:7" x14ac:dyDescent="0.25">
      <c r="A4" s="79"/>
      <c r="B4" s="80"/>
      <c r="C4" s="80"/>
      <c r="D4" s="80"/>
      <c r="E4" s="80"/>
      <c r="F4" s="80"/>
    </row>
    <row r="5" spans="1:7" x14ac:dyDescent="0.25">
      <c r="A5" s="79" t="s">
        <v>66</v>
      </c>
      <c r="B5" s="80"/>
      <c r="C5" s="80"/>
      <c r="D5" s="80"/>
      <c r="E5" s="80"/>
      <c r="F5" s="80"/>
    </row>
    <row r="6" spans="1:7" x14ac:dyDescent="0.25">
      <c r="A6" s="22"/>
      <c r="B6" s="22"/>
      <c r="C6" s="22"/>
      <c r="D6" s="22"/>
      <c r="E6" s="33"/>
      <c r="F6" s="40"/>
    </row>
    <row r="7" spans="1:7" ht="27.6" x14ac:dyDescent="0.25">
      <c r="A7" s="1" t="s">
        <v>2</v>
      </c>
      <c r="B7" s="21" t="s">
        <v>10</v>
      </c>
      <c r="C7" s="1" t="s">
        <v>0</v>
      </c>
      <c r="D7" s="9" t="s">
        <v>1</v>
      </c>
      <c r="E7" s="34" t="s">
        <v>78</v>
      </c>
      <c r="F7" s="59" t="s">
        <v>79</v>
      </c>
      <c r="G7" s="10"/>
    </row>
    <row r="8" spans="1:7" s="6" customFormat="1" x14ac:dyDescent="0.25">
      <c r="A8" s="1">
        <v>1</v>
      </c>
      <c r="B8" s="1">
        <v>2</v>
      </c>
      <c r="C8" s="1">
        <v>3</v>
      </c>
      <c r="D8" s="45">
        <v>4</v>
      </c>
      <c r="E8" s="46">
        <v>5</v>
      </c>
      <c r="F8" s="59">
        <v>6</v>
      </c>
      <c r="G8" s="14"/>
    </row>
    <row r="9" spans="1:7" ht="27.6" x14ac:dyDescent="0.25">
      <c r="A9" s="51" t="s">
        <v>8</v>
      </c>
      <c r="B9" s="47" t="s">
        <v>71</v>
      </c>
      <c r="C9" s="48" t="s">
        <v>4</v>
      </c>
      <c r="D9" s="49">
        <f>D10</f>
        <v>182.54</v>
      </c>
      <c r="E9" s="50"/>
      <c r="F9" s="60"/>
      <c r="G9" s="14"/>
    </row>
    <row r="10" spans="1:7" s="8" customFormat="1" hidden="1" x14ac:dyDescent="0.25">
      <c r="A10" s="78"/>
      <c r="B10" s="11" t="s">
        <v>25</v>
      </c>
      <c r="C10" s="12" t="s">
        <v>4</v>
      </c>
      <c r="D10" s="13">
        <v>182.54</v>
      </c>
      <c r="E10" s="35"/>
      <c r="F10" s="61"/>
      <c r="G10" s="14"/>
    </row>
    <row r="11" spans="1:7" s="8" customFormat="1" hidden="1" x14ac:dyDescent="0.25">
      <c r="A11" s="78"/>
      <c r="B11" s="11" t="s">
        <v>19</v>
      </c>
      <c r="C11" s="12" t="s">
        <v>4</v>
      </c>
      <c r="D11" s="13">
        <v>182.54</v>
      </c>
      <c r="E11" s="35"/>
      <c r="F11" s="61"/>
      <c r="G11" s="14"/>
    </row>
    <row r="12" spans="1:7" s="8" customFormat="1" hidden="1" x14ac:dyDescent="0.25">
      <c r="A12" s="78"/>
      <c r="B12" s="11" t="s">
        <v>30</v>
      </c>
      <c r="C12" s="12" t="s">
        <v>4</v>
      </c>
      <c r="D12" s="13">
        <v>0.08</v>
      </c>
      <c r="E12" s="35"/>
      <c r="F12" s="61"/>
      <c r="G12" s="14"/>
    </row>
    <row r="13" spans="1:7" s="8" customFormat="1" hidden="1" x14ac:dyDescent="0.25">
      <c r="A13" s="78"/>
      <c r="B13" s="11" t="s">
        <v>29</v>
      </c>
      <c r="C13" s="12" t="s">
        <v>4</v>
      </c>
      <c r="D13" s="13">
        <v>7.0000000000000007E-2</v>
      </c>
      <c r="E13" s="35"/>
      <c r="F13" s="61"/>
      <c r="G13" s="14"/>
    </row>
    <row r="14" spans="1:7" s="8" customFormat="1" hidden="1" x14ac:dyDescent="0.25">
      <c r="A14" s="78"/>
      <c r="B14" s="11" t="s">
        <v>20</v>
      </c>
      <c r="C14" s="12" t="s">
        <v>4</v>
      </c>
      <c r="D14" s="13">
        <v>0.4</v>
      </c>
      <c r="E14" s="35"/>
      <c r="F14" s="61"/>
      <c r="G14" s="14"/>
    </row>
    <row r="15" spans="1:7" s="8" customFormat="1" hidden="1" x14ac:dyDescent="0.25">
      <c r="A15" s="78"/>
      <c r="B15" s="11" t="s">
        <v>21</v>
      </c>
      <c r="C15" s="12" t="s">
        <v>4</v>
      </c>
      <c r="D15" s="13">
        <f>0.315+0.5</f>
        <v>0.81499999999999995</v>
      </c>
      <c r="E15" s="35"/>
      <c r="F15" s="61"/>
      <c r="G15" s="14"/>
    </row>
    <row r="16" spans="1:7" s="8" customFormat="1" hidden="1" x14ac:dyDescent="0.25">
      <c r="A16" s="78"/>
      <c r="B16" s="11" t="s">
        <v>24</v>
      </c>
      <c r="C16" s="12" t="s">
        <v>4</v>
      </c>
      <c r="D16" s="16">
        <v>2.68</v>
      </c>
      <c r="E16" s="36"/>
      <c r="F16" s="62"/>
      <c r="G16" s="18"/>
    </row>
    <row r="17" spans="1:7" s="8" customFormat="1" hidden="1" x14ac:dyDescent="0.25">
      <c r="A17" s="78"/>
      <c r="B17" s="11" t="s">
        <v>22</v>
      </c>
      <c r="C17" s="12" t="s">
        <v>4</v>
      </c>
      <c r="D17" s="13">
        <v>0.1</v>
      </c>
      <c r="E17" s="33"/>
      <c r="F17" s="40"/>
      <c r="G17" s="15"/>
    </row>
    <row r="18" spans="1:7" s="8" customFormat="1" hidden="1" x14ac:dyDescent="0.25">
      <c r="A18" s="78"/>
      <c r="B18" s="11" t="s">
        <v>23</v>
      </c>
      <c r="C18" s="12" t="s">
        <v>4</v>
      </c>
      <c r="D18" s="13">
        <f>0.315+0.3</f>
        <v>0.61499999999999999</v>
      </c>
      <c r="E18" s="33"/>
      <c r="F18" s="40"/>
      <c r="G18" s="15"/>
    </row>
    <row r="19" spans="1:7" s="8" customFormat="1" hidden="1" x14ac:dyDescent="0.25">
      <c r="A19" s="78"/>
      <c r="B19" s="11" t="s">
        <v>26</v>
      </c>
      <c r="C19" s="12" t="s">
        <v>4</v>
      </c>
      <c r="D19" s="13">
        <f>D16-(D12+D13+D14+D17+D18)</f>
        <v>1.415</v>
      </c>
      <c r="E19" s="33"/>
      <c r="F19" s="40"/>
      <c r="G19" s="15"/>
    </row>
    <row r="20" spans="1:7" ht="15.6" x14ac:dyDescent="0.25">
      <c r="A20" s="17" t="s">
        <v>34</v>
      </c>
      <c r="B20" s="22" t="s">
        <v>31</v>
      </c>
      <c r="C20" s="3" t="s">
        <v>16</v>
      </c>
      <c r="D20" s="4">
        <f>D11*D15</f>
        <v>148.77009999999999</v>
      </c>
      <c r="E20" s="32"/>
      <c r="F20" s="63"/>
      <c r="G20" s="20"/>
    </row>
    <row r="21" spans="1:7" ht="15.6" x14ac:dyDescent="0.25">
      <c r="A21" s="17" t="s">
        <v>35</v>
      </c>
      <c r="B21" s="22" t="s">
        <v>67</v>
      </c>
      <c r="C21" s="3" t="s">
        <v>17</v>
      </c>
      <c r="D21" s="4">
        <f>D10*D15*0.3</f>
        <v>44.631029999999996</v>
      </c>
      <c r="E21" s="32"/>
      <c r="F21" s="63"/>
      <c r="G21" s="20"/>
    </row>
    <row r="22" spans="1:7" ht="27.6" x14ac:dyDescent="0.25">
      <c r="A22" s="17" t="s">
        <v>36</v>
      </c>
      <c r="B22" s="22" t="s">
        <v>32</v>
      </c>
      <c r="C22" s="3" t="s">
        <v>17</v>
      </c>
      <c r="D22" s="4">
        <f>D10*D15*D14</f>
        <v>59.508039999999994</v>
      </c>
      <c r="E22" s="33"/>
      <c r="F22" s="63"/>
      <c r="G22" s="20"/>
    </row>
    <row r="23" spans="1:7" ht="15.6" x14ac:dyDescent="0.25">
      <c r="A23" s="17" t="s">
        <v>37</v>
      </c>
      <c r="B23" s="22" t="s">
        <v>33</v>
      </c>
      <c r="C23" s="3" t="s">
        <v>16</v>
      </c>
      <c r="D23" s="4">
        <f>D20</f>
        <v>148.77009999999999</v>
      </c>
      <c r="E23" s="33"/>
      <c r="F23" s="63"/>
      <c r="G23" s="20"/>
    </row>
    <row r="24" spans="1:7" ht="15.6" x14ac:dyDescent="0.25">
      <c r="A24" s="17" t="s">
        <v>39</v>
      </c>
      <c r="B24" s="22" t="s">
        <v>38</v>
      </c>
      <c r="C24" s="3" t="s">
        <v>17</v>
      </c>
      <c r="D24" s="4">
        <f>D20*0.08+D21</f>
        <v>56.532637999999992</v>
      </c>
      <c r="E24" s="37"/>
      <c r="F24" s="64"/>
      <c r="G24" s="20"/>
    </row>
    <row r="25" spans="1:7" ht="15.6" x14ac:dyDescent="0.25">
      <c r="A25" s="17" t="s">
        <v>45</v>
      </c>
      <c r="B25" s="22" t="s">
        <v>40</v>
      </c>
      <c r="C25" s="3" t="s">
        <v>17</v>
      </c>
      <c r="D25" s="4">
        <f>D24</f>
        <v>56.532637999999992</v>
      </c>
      <c r="E25" s="37"/>
      <c r="F25" s="64"/>
      <c r="G25" s="20"/>
    </row>
    <row r="26" spans="1:7" ht="27.6" x14ac:dyDescent="0.25">
      <c r="A26" s="17" t="s">
        <v>46</v>
      </c>
      <c r="B26" s="22" t="s">
        <v>74</v>
      </c>
      <c r="C26" s="3"/>
      <c r="D26" s="4">
        <f>D10*D15*D16</f>
        <v>398.703868</v>
      </c>
      <c r="E26" s="32"/>
      <c r="F26" s="63"/>
      <c r="G26" s="20"/>
    </row>
    <row r="27" spans="1:7" ht="15.6" x14ac:dyDescent="0.25">
      <c r="A27" s="17"/>
      <c r="B27" s="22" t="s">
        <v>75</v>
      </c>
      <c r="C27" s="3" t="s">
        <v>17</v>
      </c>
      <c r="D27" s="4">
        <f>D26*30%</f>
        <v>119.61116039999999</v>
      </c>
      <c r="E27" s="33"/>
      <c r="F27" s="63"/>
      <c r="G27" s="20"/>
    </row>
    <row r="28" spans="1:7" ht="15.6" x14ac:dyDescent="0.25">
      <c r="A28" s="17"/>
      <c r="B28" s="22" t="s">
        <v>76</v>
      </c>
      <c r="C28" s="3" t="s">
        <v>17</v>
      </c>
      <c r="D28" s="4">
        <f>D26*70%</f>
        <v>279.09270759999998</v>
      </c>
      <c r="E28" s="32"/>
      <c r="F28" s="63"/>
      <c r="G28" s="20"/>
    </row>
    <row r="29" spans="1:7" ht="15.6" x14ac:dyDescent="0.25">
      <c r="A29" s="17" t="s">
        <v>72</v>
      </c>
      <c r="B29" s="22" t="s">
        <v>41</v>
      </c>
      <c r="C29" s="3" t="s">
        <v>17</v>
      </c>
      <c r="D29" s="4">
        <f>D9*D15*D17</f>
        <v>14.877009999999999</v>
      </c>
      <c r="E29" s="32"/>
      <c r="F29" s="63"/>
      <c r="G29" s="20"/>
    </row>
    <row r="30" spans="1:7" ht="15.6" x14ac:dyDescent="0.25">
      <c r="A30" s="17" t="s">
        <v>47</v>
      </c>
      <c r="B30" s="22" t="s">
        <v>68</v>
      </c>
      <c r="C30" s="3" t="s">
        <v>17</v>
      </c>
      <c r="D30" s="4">
        <f>D29</f>
        <v>14.877009999999999</v>
      </c>
      <c r="E30" s="32"/>
      <c r="F30" s="63"/>
      <c r="G30" s="20"/>
    </row>
    <row r="31" spans="1:7" ht="15.6" x14ac:dyDescent="0.25">
      <c r="A31" s="17" t="s">
        <v>48</v>
      </c>
      <c r="B31" s="22" t="s">
        <v>52</v>
      </c>
      <c r="C31" s="3" t="s">
        <v>17</v>
      </c>
      <c r="D31" s="4">
        <f>D9*D15*D18-D9*3.14*0.1575^2</f>
        <v>77.275274272499985</v>
      </c>
      <c r="E31" s="32"/>
      <c r="F31" s="63"/>
      <c r="G31" s="20"/>
    </row>
    <row r="32" spans="1:7" ht="15.6" x14ac:dyDescent="0.25">
      <c r="A32" s="17" t="s">
        <v>49</v>
      </c>
      <c r="B32" s="22" t="s">
        <v>42</v>
      </c>
      <c r="C32" s="3" t="s">
        <v>17</v>
      </c>
      <c r="D32" s="4">
        <f>D31</f>
        <v>77.275274272499985</v>
      </c>
      <c r="E32" s="32"/>
      <c r="F32" s="63"/>
      <c r="G32" s="20"/>
    </row>
    <row r="33" spans="1:7" ht="15.6" x14ac:dyDescent="0.25">
      <c r="A33" s="17" t="s">
        <v>50</v>
      </c>
      <c r="B33" s="22" t="s">
        <v>43</v>
      </c>
      <c r="C33" s="3" t="s">
        <v>17</v>
      </c>
      <c r="D33" s="4">
        <f>D10*D15*D19</f>
        <v>210.50969149999997</v>
      </c>
      <c r="E33" s="32"/>
      <c r="F33" s="63"/>
      <c r="G33" s="20"/>
    </row>
    <row r="34" spans="1:7" ht="15.6" x14ac:dyDescent="0.25">
      <c r="A34" s="17" t="s">
        <v>51</v>
      </c>
      <c r="B34" s="22" t="s">
        <v>44</v>
      </c>
      <c r="C34" s="3" t="s">
        <v>17</v>
      </c>
      <c r="D34" s="4">
        <f>D33</f>
        <v>210.50969149999997</v>
      </c>
      <c r="E34" s="32"/>
      <c r="F34" s="63"/>
      <c r="G34" s="20"/>
    </row>
    <row r="35" spans="1:7" s="5" customFormat="1" ht="15.6" x14ac:dyDescent="0.25">
      <c r="A35" s="17" t="s">
        <v>53</v>
      </c>
      <c r="B35" s="22" t="s">
        <v>5</v>
      </c>
      <c r="C35" s="3" t="s">
        <v>17</v>
      </c>
      <c r="D35" s="4">
        <v>45</v>
      </c>
      <c r="E35" s="33"/>
      <c r="F35" s="63"/>
      <c r="G35" s="20"/>
    </row>
    <row r="36" spans="1:7" s="5" customFormat="1" ht="15.6" x14ac:dyDescent="0.25">
      <c r="A36" s="17" t="s">
        <v>54</v>
      </c>
      <c r="B36" s="22" t="s">
        <v>12</v>
      </c>
      <c r="C36" s="3" t="s">
        <v>16</v>
      </c>
      <c r="D36" s="4">
        <f>D9*D16*2</f>
        <v>978.4144</v>
      </c>
      <c r="E36" s="33"/>
      <c r="F36" s="63"/>
      <c r="G36" s="20"/>
    </row>
    <row r="37" spans="1:7" s="5" customFormat="1" ht="41.4" x14ac:dyDescent="0.25">
      <c r="A37" s="17" t="s">
        <v>55</v>
      </c>
      <c r="B37" s="22" t="s">
        <v>69</v>
      </c>
      <c r="C37" s="3" t="s">
        <v>11</v>
      </c>
      <c r="D37" s="4">
        <f>D10</f>
        <v>182.54</v>
      </c>
      <c r="E37" s="33"/>
      <c r="F37" s="63"/>
      <c r="G37" s="20"/>
    </row>
    <row r="38" spans="1:7" s="5" customFormat="1" ht="55.2" x14ac:dyDescent="0.25">
      <c r="A38" s="17" t="s">
        <v>56</v>
      </c>
      <c r="B38" s="22" t="s">
        <v>73</v>
      </c>
      <c r="C38" s="3" t="s">
        <v>3</v>
      </c>
      <c r="D38" s="4">
        <v>10</v>
      </c>
      <c r="E38" s="33"/>
      <c r="F38" s="63"/>
      <c r="G38" s="20"/>
    </row>
    <row r="39" spans="1:7" s="5" customFormat="1" ht="27.6" x14ac:dyDescent="0.25">
      <c r="A39" s="17" t="s">
        <v>57</v>
      </c>
      <c r="B39" s="22" t="s">
        <v>27</v>
      </c>
      <c r="C39" s="3" t="s">
        <v>3</v>
      </c>
      <c r="D39" s="4">
        <v>2</v>
      </c>
      <c r="E39" s="33"/>
      <c r="F39" s="63"/>
      <c r="G39" s="20"/>
    </row>
    <row r="40" spans="1:7" s="5" customFormat="1" x14ac:dyDescent="0.25">
      <c r="A40" s="17" t="s">
        <v>58</v>
      </c>
      <c r="B40" s="22" t="s">
        <v>28</v>
      </c>
      <c r="C40" s="3" t="s">
        <v>11</v>
      </c>
      <c r="D40" s="4">
        <f>D10</f>
        <v>182.54</v>
      </c>
      <c r="E40" s="33"/>
      <c r="F40" s="63"/>
      <c r="G40" s="20"/>
    </row>
    <row r="41" spans="1:7" s="5" customFormat="1" x14ac:dyDescent="0.25">
      <c r="A41" s="17" t="s">
        <v>59</v>
      </c>
      <c r="B41" s="22" t="s">
        <v>18</v>
      </c>
      <c r="C41" s="3" t="s">
        <v>3</v>
      </c>
      <c r="D41" s="4">
        <f>D39</f>
        <v>2</v>
      </c>
      <c r="E41" s="33"/>
      <c r="F41" s="63"/>
      <c r="G41" s="20"/>
    </row>
    <row r="42" spans="1:7" s="5" customFormat="1" x14ac:dyDescent="0.25">
      <c r="A42" s="17" t="s">
        <v>60</v>
      </c>
      <c r="B42" s="22" t="s">
        <v>7</v>
      </c>
      <c r="C42" s="3" t="s">
        <v>11</v>
      </c>
      <c r="D42" s="4">
        <f>D10*2</f>
        <v>365.08</v>
      </c>
      <c r="E42" s="32"/>
      <c r="F42" s="63"/>
      <c r="G42" s="20"/>
    </row>
    <row r="43" spans="1:7" s="5" customFormat="1" x14ac:dyDescent="0.25">
      <c r="A43" s="17" t="s">
        <v>61</v>
      </c>
      <c r="B43" s="22" t="s">
        <v>13</v>
      </c>
      <c r="C43" s="3" t="s">
        <v>6</v>
      </c>
      <c r="D43" s="4">
        <v>25</v>
      </c>
      <c r="E43" s="32"/>
      <c r="F43" s="63"/>
      <c r="G43" s="20"/>
    </row>
    <row r="44" spans="1:7" s="5" customFormat="1" x14ac:dyDescent="0.25">
      <c r="A44" s="17" t="s">
        <v>62</v>
      </c>
      <c r="B44" s="22" t="s">
        <v>14</v>
      </c>
      <c r="C44" s="3" t="s">
        <v>9</v>
      </c>
      <c r="D44" s="4">
        <v>1</v>
      </c>
      <c r="E44" s="33"/>
      <c r="F44" s="63"/>
      <c r="G44" s="20"/>
    </row>
    <row r="45" spans="1:7" s="5" customFormat="1" ht="27.6" x14ac:dyDescent="0.25">
      <c r="A45" s="17" t="s">
        <v>63</v>
      </c>
      <c r="B45" s="22" t="s">
        <v>15</v>
      </c>
      <c r="C45" s="3" t="s">
        <v>3</v>
      </c>
      <c r="D45" s="4">
        <v>1</v>
      </c>
      <c r="E45" s="32"/>
      <c r="F45" s="63"/>
      <c r="G45" s="20"/>
    </row>
    <row r="46" spans="1:7" ht="55.2" x14ac:dyDescent="0.25">
      <c r="A46" s="17" t="s">
        <v>83</v>
      </c>
      <c r="B46" s="22" t="s">
        <v>70</v>
      </c>
      <c r="C46" s="3" t="s">
        <v>3</v>
      </c>
      <c r="D46" s="19">
        <v>14</v>
      </c>
      <c r="E46" s="32"/>
      <c r="F46" s="63"/>
      <c r="G46" s="20"/>
    </row>
    <row r="47" spans="1:7" x14ac:dyDescent="0.25">
      <c r="A47" s="2"/>
      <c r="B47" s="22"/>
      <c r="C47" s="3"/>
      <c r="D47" s="19"/>
      <c r="E47" s="32"/>
      <c r="F47" s="65"/>
      <c r="G47" s="20"/>
    </row>
    <row r="48" spans="1:7" ht="27.6" x14ac:dyDescent="0.25">
      <c r="A48" s="51" t="s">
        <v>64</v>
      </c>
      <c r="B48" s="47" t="s">
        <v>80</v>
      </c>
      <c r="C48" s="48" t="s">
        <v>4</v>
      </c>
      <c r="D48" s="49">
        <f>D49</f>
        <v>200.28</v>
      </c>
      <c r="E48" s="52"/>
      <c r="F48" s="66"/>
    </row>
    <row r="49" spans="1:6" hidden="1" x14ac:dyDescent="0.25">
      <c r="A49" s="78"/>
      <c r="B49" s="11" t="s">
        <v>25</v>
      </c>
      <c r="C49" s="12" t="s">
        <v>4</v>
      </c>
      <c r="D49" s="13">
        <v>200.28</v>
      </c>
      <c r="E49" s="38"/>
      <c r="F49" s="61"/>
    </row>
    <row r="50" spans="1:6" hidden="1" x14ac:dyDescent="0.25">
      <c r="A50" s="78"/>
      <c r="B50" s="11" t="s">
        <v>19</v>
      </c>
      <c r="C50" s="12" t="s">
        <v>4</v>
      </c>
      <c r="D50" s="13">
        <v>200.28</v>
      </c>
      <c r="E50" s="38"/>
      <c r="F50" s="61"/>
    </row>
    <row r="51" spans="1:6" hidden="1" x14ac:dyDescent="0.25">
      <c r="A51" s="78"/>
      <c r="B51" s="11" t="s">
        <v>30</v>
      </c>
      <c r="C51" s="12" t="s">
        <v>4</v>
      </c>
      <c r="D51" s="13">
        <v>0.08</v>
      </c>
      <c r="E51" s="38"/>
      <c r="F51" s="61"/>
    </row>
    <row r="52" spans="1:6" hidden="1" x14ac:dyDescent="0.25">
      <c r="A52" s="78"/>
      <c r="B52" s="11" t="s">
        <v>29</v>
      </c>
      <c r="C52" s="12" t="s">
        <v>4</v>
      </c>
      <c r="D52" s="13">
        <v>7.0000000000000007E-2</v>
      </c>
      <c r="E52" s="38"/>
      <c r="F52" s="61"/>
    </row>
    <row r="53" spans="1:6" hidden="1" x14ac:dyDescent="0.25">
      <c r="A53" s="78"/>
      <c r="B53" s="11" t="s">
        <v>20</v>
      </c>
      <c r="C53" s="12" t="s">
        <v>4</v>
      </c>
      <c r="D53" s="13">
        <v>0.4</v>
      </c>
      <c r="E53" s="38"/>
      <c r="F53" s="40"/>
    </row>
    <row r="54" spans="1:6" hidden="1" x14ac:dyDescent="0.25">
      <c r="A54" s="78"/>
      <c r="B54" s="11" t="s">
        <v>21</v>
      </c>
      <c r="C54" s="12" t="s">
        <v>4</v>
      </c>
      <c r="D54" s="13">
        <f>0.315+0.5</f>
        <v>0.81499999999999995</v>
      </c>
      <c r="E54" s="38"/>
      <c r="F54" s="40"/>
    </row>
    <row r="55" spans="1:6" hidden="1" x14ac:dyDescent="0.25">
      <c r="A55" s="78"/>
      <c r="B55" s="11" t="s">
        <v>24</v>
      </c>
      <c r="C55" s="12" t="s">
        <v>4</v>
      </c>
      <c r="D55" s="16">
        <v>2.88</v>
      </c>
      <c r="E55" s="41"/>
      <c r="F55" s="67"/>
    </row>
    <row r="56" spans="1:6" hidden="1" x14ac:dyDescent="0.25">
      <c r="A56" s="78"/>
      <c r="B56" s="11" t="s">
        <v>22</v>
      </c>
      <c r="C56" s="12" t="s">
        <v>4</v>
      </c>
      <c r="D56" s="13">
        <v>0.1</v>
      </c>
      <c r="E56" s="39"/>
      <c r="F56" s="40"/>
    </row>
    <row r="57" spans="1:6" hidden="1" x14ac:dyDescent="0.25">
      <c r="A57" s="78"/>
      <c r="B57" s="11" t="s">
        <v>23</v>
      </c>
      <c r="C57" s="12" t="s">
        <v>4</v>
      </c>
      <c r="D57" s="13">
        <f>0.315+0.3</f>
        <v>0.61499999999999999</v>
      </c>
      <c r="E57" s="39"/>
      <c r="F57" s="40"/>
    </row>
    <row r="58" spans="1:6" hidden="1" x14ac:dyDescent="0.25">
      <c r="A58" s="78"/>
      <c r="B58" s="11" t="s">
        <v>26</v>
      </c>
      <c r="C58" s="12" t="s">
        <v>4</v>
      </c>
      <c r="D58" s="13">
        <f>D55-(D51+D52+D53+D56+D57)</f>
        <v>1.6149999999999998</v>
      </c>
      <c r="E58" s="39"/>
      <c r="F58" s="40"/>
    </row>
    <row r="59" spans="1:6" ht="15.6" x14ac:dyDescent="0.25">
      <c r="A59" s="17" t="s">
        <v>34</v>
      </c>
      <c r="B59" s="22" t="s">
        <v>31</v>
      </c>
      <c r="C59" s="3" t="s">
        <v>16</v>
      </c>
      <c r="D59" s="4">
        <f>D50*D54</f>
        <v>163.22819999999999</v>
      </c>
      <c r="E59" s="32"/>
      <c r="F59" s="63"/>
    </row>
    <row r="60" spans="1:6" ht="15.6" x14ac:dyDescent="0.25">
      <c r="A60" s="17" t="s">
        <v>35</v>
      </c>
      <c r="B60" s="22" t="s">
        <v>67</v>
      </c>
      <c r="C60" s="3" t="s">
        <v>17</v>
      </c>
      <c r="D60" s="4">
        <f>D49*D54*0.3</f>
        <v>48.968459999999993</v>
      </c>
      <c r="E60" s="32"/>
      <c r="F60" s="63"/>
    </row>
    <row r="61" spans="1:6" ht="27.6" x14ac:dyDescent="0.25">
      <c r="A61" s="17" t="s">
        <v>36</v>
      </c>
      <c r="B61" s="22" t="s">
        <v>32</v>
      </c>
      <c r="C61" s="3" t="s">
        <v>17</v>
      </c>
      <c r="D61" s="4">
        <f>D49*D54*D53</f>
        <v>65.29128</v>
      </c>
      <c r="E61" s="33"/>
      <c r="F61" s="63"/>
    </row>
    <row r="62" spans="1:6" ht="15.6" x14ac:dyDescent="0.25">
      <c r="A62" s="17" t="s">
        <v>37</v>
      </c>
      <c r="B62" s="22" t="s">
        <v>33</v>
      </c>
      <c r="C62" s="3" t="s">
        <v>16</v>
      </c>
      <c r="D62" s="4">
        <f>D59</f>
        <v>163.22819999999999</v>
      </c>
      <c r="E62" s="33"/>
      <c r="F62" s="63"/>
    </row>
    <row r="63" spans="1:6" ht="15.6" x14ac:dyDescent="0.25">
      <c r="A63" s="17" t="s">
        <v>39</v>
      </c>
      <c r="B63" s="22" t="s">
        <v>38</v>
      </c>
      <c r="C63" s="3" t="s">
        <v>17</v>
      </c>
      <c r="D63" s="4">
        <f>D59*0.08+D60</f>
        <v>62.026715999999993</v>
      </c>
      <c r="E63" s="37"/>
      <c r="F63" s="64"/>
    </row>
    <row r="64" spans="1:6" ht="15.6" x14ac:dyDescent="0.25">
      <c r="A64" s="17" t="s">
        <v>45</v>
      </c>
      <c r="B64" s="22" t="s">
        <v>40</v>
      </c>
      <c r="C64" s="3" t="s">
        <v>17</v>
      </c>
      <c r="D64" s="4">
        <f>D63</f>
        <v>62.026715999999993</v>
      </c>
      <c r="E64" s="37"/>
      <c r="F64" s="64"/>
    </row>
    <row r="65" spans="1:6" ht="27.6" x14ac:dyDescent="0.25">
      <c r="A65" s="17" t="s">
        <v>46</v>
      </c>
      <c r="B65" s="22" t="s">
        <v>74</v>
      </c>
      <c r="C65" s="3"/>
      <c r="D65" s="4">
        <f>D49*D54*D55</f>
        <v>470.09721599999995</v>
      </c>
      <c r="E65" s="32"/>
      <c r="F65" s="63"/>
    </row>
    <row r="66" spans="1:6" ht="15.6" x14ac:dyDescent="0.25">
      <c r="A66" s="17"/>
      <c r="B66" s="22" t="s">
        <v>75</v>
      </c>
      <c r="C66" s="3" t="s">
        <v>17</v>
      </c>
      <c r="D66" s="4">
        <f>D65*30%</f>
        <v>141.02916479999999</v>
      </c>
      <c r="E66" s="33"/>
      <c r="F66" s="63"/>
    </row>
    <row r="67" spans="1:6" ht="15.6" x14ac:dyDescent="0.25">
      <c r="A67" s="17"/>
      <c r="B67" s="22" t="s">
        <v>76</v>
      </c>
      <c r="C67" s="3" t="s">
        <v>17</v>
      </c>
      <c r="D67" s="4">
        <f>D65*70%</f>
        <v>329.06805119999996</v>
      </c>
      <c r="E67" s="32"/>
      <c r="F67" s="63"/>
    </row>
    <row r="68" spans="1:6" ht="15.6" x14ac:dyDescent="0.25">
      <c r="A68" s="17" t="s">
        <v>72</v>
      </c>
      <c r="B68" s="22" t="s">
        <v>41</v>
      </c>
      <c r="C68" s="3" t="s">
        <v>17</v>
      </c>
      <c r="D68" s="4">
        <f>D48*D54*D56</f>
        <v>16.32282</v>
      </c>
      <c r="E68" s="32"/>
      <c r="F68" s="63"/>
    </row>
    <row r="69" spans="1:6" ht="15.6" x14ac:dyDescent="0.25">
      <c r="A69" s="17" t="s">
        <v>47</v>
      </c>
      <c r="B69" s="22" t="s">
        <v>68</v>
      </c>
      <c r="C69" s="3" t="s">
        <v>17</v>
      </c>
      <c r="D69" s="4">
        <f>D68</f>
        <v>16.32282</v>
      </c>
      <c r="E69" s="32"/>
      <c r="F69" s="63"/>
    </row>
    <row r="70" spans="1:6" ht="15.6" x14ac:dyDescent="0.25">
      <c r="A70" s="17" t="s">
        <v>48</v>
      </c>
      <c r="B70" s="22" t="s">
        <v>52</v>
      </c>
      <c r="C70" s="3" t="s">
        <v>17</v>
      </c>
      <c r="D70" s="4">
        <f>D48*D54*D57-D48*3.14*0.1575^2</f>
        <v>84.785208344999987</v>
      </c>
      <c r="E70" s="32"/>
      <c r="F70" s="63"/>
    </row>
    <row r="71" spans="1:6" ht="15.6" x14ac:dyDescent="0.25">
      <c r="A71" s="17" t="s">
        <v>49</v>
      </c>
      <c r="B71" s="22" t="s">
        <v>42</v>
      </c>
      <c r="C71" s="3" t="s">
        <v>17</v>
      </c>
      <c r="D71" s="4">
        <f>D70</f>
        <v>84.785208344999987</v>
      </c>
      <c r="E71" s="32"/>
      <c r="F71" s="63"/>
    </row>
    <row r="72" spans="1:6" ht="15.6" x14ac:dyDescent="0.25">
      <c r="A72" s="17" t="s">
        <v>50</v>
      </c>
      <c r="B72" s="22" t="s">
        <v>43</v>
      </c>
      <c r="C72" s="3" t="s">
        <v>17</v>
      </c>
      <c r="D72" s="4">
        <f>D49*D54*D58</f>
        <v>263.61354299999994</v>
      </c>
      <c r="E72" s="32"/>
      <c r="F72" s="63"/>
    </row>
    <row r="73" spans="1:6" ht="15.6" x14ac:dyDescent="0.25">
      <c r="A73" s="17" t="s">
        <v>51</v>
      </c>
      <c r="B73" s="22" t="s">
        <v>44</v>
      </c>
      <c r="C73" s="3" t="s">
        <v>17</v>
      </c>
      <c r="D73" s="4">
        <f>D72</f>
        <v>263.61354299999994</v>
      </c>
      <c r="E73" s="32"/>
      <c r="F73" s="63"/>
    </row>
    <row r="74" spans="1:6" ht="15.6" x14ac:dyDescent="0.25">
      <c r="A74" s="17" t="s">
        <v>53</v>
      </c>
      <c r="B74" s="22" t="s">
        <v>5</v>
      </c>
      <c r="C74" s="3" t="s">
        <v>17</v>
      </c>
      <c r="D74" s="4">
        <v>35</v>
      </c>
      <c r="E74" s="33"/>
      <c r="F74" s="63"/>
    </row>
    <row r="75" spans="1:6" ht="15.6" x14ac:dyDescent="0.25">
      <c r="A75" s="17" t="s">
        <v>54</v>
      </c>
      <c r="B75" s="22" t="s">
        <v>12</v>
      </c>
      <c r="C75" s="3" t="s">
        <v>16</v>
      </c>
      <c r="D75" s="4">
        <f>D48*D55*2</f>
        <v>1153.6127999999999</v>
      </c>
      <c r="E75" s="33"/>
      <c r="F75" s="63"/>
    </row>
    <row r="76" spans="1:6" ht="41.4" x14ac:dyDescent="0.25">
      <c r="A76" s="17" t="s">
        <v>55</v>
      </c>
      <c r="B76" s="22" t="s">
        <v>69</v>
      </c>
      <c r="C76" s="3" t="s">
        <v>11</v>
      </c>
      <c r="D76" s="4">
        <f>D49</f>
        <v>200.28</v>
      </c>
      <c r="E76" s="33"/>
      <c r="F76" s="63"/>
    </row>
    <row r="77" spans="1:6" ht="55.2" x14ac:dyDescent="0.25">
      <c r="A77" s="17" t="s">
        <v>56</v>
      </c>
      <c r="B77" s="22" t="s">
        <v>73</v>
      </c>
      <c r="C77" s="3" t="s">
        <v>3</v>
      </c>
      <c r="D77" s="4">
        <v>7</v>
      </c>
      <c r="E77" s="33"/>
      <c r="F77" s="63"/>
    </row>
    <row r="78" spans="1:6" ht="27.6" x14ac:dyDescent="0.25">
      <c r="A78" s="17" t="s">
        <v>57</v>
      </c>
      <c r="B78" s="22" t="s">
        <v>27</v>
      </c>
      <c r="C78" s="3" t="s">
        <v>3</v>
      </c>
      <c r="D78" s="4">
        <v>3</v>
      </c>
      <c r="E78" s="33"/>
      <c r="F78" s="63"/>
    </row>
    <row r="79" spans="1:6" ht="27.6" x14ac:dyDescent="0.25">
      <c r="A79" s="17" t="s">
        <v>58</v>
      </c>
      <c r="B79" s="22" t="s">
        <v>81</v>
      </c>
      <c r="C79" s="3" t="s">
        <v>3</v>
      </c>
      <c r="D79" s="4">
        <v>1</v>
      </c>
      <c r="E79" s="39"/>
      <c r="F79" s="63"/>
    </row>
    <row r="80" spans="1:6" ht="27.6" x14ac:dyDescent="0.25">
      <c r="A80" s="17" t="s">
        <v>59</v>
      </c>
      <c r="B80" s="22" t="s">
        <v>82</v>
      </c>
      <c r="C80" s="3" t="s">
        <v>3</v>
      </c>
      <c r="D80" s="4">
        <v>1</v>
      </c>
      <c r="E80" s="39"/>
      <c r="F80" s="63"/>
    </row>
    <row r="81" spans="1:6" x14ac:dyDescent="0.25">
      <c r="A81" s="17" t="s">
        <v>60</v>
      </c>
      <c r="B81" s="22" t="s">
        <v>28</v>
      </c>
      <c r="C81" s="3" t="s">
        <v>11</v>
      </c>
      <c r="D81" s="4">
        <f>D49</f>
        <v>200.28</v>
      </c>
      <c r="E81" s="33"/>
      <c r="F81" s="63"/>
    </row>
    <row r="82" spans="1:6" x14ac:dyDescent="0.25">
      <c r="A82" s="17" t="s">
        <v>61</v>
      </c>
      <c r="B82" s="22" t="s">
        <v>18</v>
      </c>
      <c r="C82" s="3" t="s">
        <v>3</v>
      </c>
      <c r="D82" s="4">
        <f>D78+D79</f>
        <v>4</v>
      </c>
      <c r="E82" s="33"/>
      <c r="F82" s="63"/>
    </row>
    <row r="83" spans="1:6" x14ac:dyDescent="0.25">
      <c r="A83" s="17" t="s">
        <v>62</v>
      </c>
      <c r="B83" s="22" t="s">
        <v>7</v>
      </c>
      <c r="C83" s="3" t="s">
        <v>11</v>
      </c>
      <c r="D83" s="4">
        <f>D49*2</f>
        <v>400.56</v>
      </c>
      <c r="E83" s="32"/>
      <c r="F83" s="63"/>
    </row>
    <row r="84" spans="1:6" x14ac:dyDescent="0.25">
      <c r="A84" s="17" t="s">
        <v>63</v>
      </c>
      <c r="B84" s="22" t="s">
        <v>13</v>
      </c>
      <c r="C84" s="3" t="s">
        <v>6</v>
      </c>
      <c r="D84" s="4">
        <v>25</v>
      </c>
      <c r="E84" s="32"/>
      <c r="F84" s="63"/>
    </row>
    <row r="85" spans="1:6" x14ac:dyDescent="0.25">
      <c r="A85" s="17" t="s">
        <v>83</v>
      </c>
      <c r="B85" s="22" t="s">
        <v>14</v>
      </c>
      <c r="C85" s="3" t="s">
        <v>9</v>
      </c>
      <c r="D85" s="4">
        <v>1</v>
      </c>
      <c r="E85" s="33"/>
      <c r="F85" s="63"/>
    </row>
    <row r="86" spans="1:6" ht="41.4" x14ac:dyDescent="0.25">
      <c r="A86" s="17" t="s">
        <v>84</v>
      </c>
      <c r="B86" s="22" t="s">
        <v>85</v>
      </c>
      <c r="C86" s="3" t="s">
        <v>3</v>
      </c>
      <c r="D86" s="4">
        <v>1</v>
      </c>
      <c r="E86" s="42"/>
      <c r="F86" s="63"/>
    </row>
    <row r="87" spans="1:6" ht="41.4" x14ac:dyDescent="0.25">
      <c r="A87" s="17" t="s">
        <v>86</v>
      </c>
      <c r="B87" s="22" t="s">
        <v>87</v>
      </c>
      <c r="C87" s="3" t="s">
        <v>3</v>
      </c>
      <c r="D87" s="4">
        <v>1</v>
      </c>
      <c r="E87" s="42"/>
      <c r="F87" s="63"/>
    </row>
    <row r="88" spans="1:6" ht="27.6" x14ac:dyDescent="0.25">
      <c r="A88" s="17" t="s">
        <v>88</v>
      </c>
      <c r="B88" s="22" t="s">
        <v>15</v>
      </c>
      <c r="C88" s="3" t="s">
        <v>3</v>
      </c>
      <c r="D88" s="4">
        <v>1</v>
      </c>
      <c r="E88" s="42"/>
      <c r="F88" s="63"/>
    </row>
    <row r="89" spans="1:6" ht="55.2" x14ac:dyDescent="0.25">
      <c r="A89" s="17" t="s">
        <v>122</v>
      </c>
      <c r="B89" s="22" t="s">
        <v>89</v>
      </c>
      <c r="C89" s="3" t="s">
        <v>3</v>
      </c>
      <c r="D89" s="19">
        <v>12</v>
      </c>
      <c r="E89" s="32"/>
      <c r="F89" s="63"/>
    </row>
    <row r="90" spans="1:6" x14ac:dyDescent="0.25">
      <c r="A90" s="2"/>
      <c r="B90" s="22"/>
      <c r="C90" s="3"/>
      <c r="D90" s="19"/>
      <c r="E90" s="42"/>
      <c r="F90" s="68"/>
    </row>
    <row r="91" spans="1:6" x14ac:dyDescent="0.25">
      <c r="A91" s="53"/>
      <c r="B91" s="53" t="s">
        <v>123</v>
      </c>
      <c r="C91" s="53"/>
      <c r="D91" s="53"/>
      <c r="E91" s="54"/>
      <c r="F91" s="69"/>
    </row>
    <row r="92" spans="1:6" ht="27.6" x14ac:dyDescent="0.3">
      <c r="A92" s="25">
        <v>1</v>
      </c>
      <c r="B92" s="24" t="s">
        <v>90</v>
      </c>
      <c r="C92" s="25" t="s">
        <v>91</v>
      </c>
      <c r="D92" s="32">
        <f>D94*0.45</f>
        <v>386.1</v>
      </c>
      <c r="E92" s="77"/>
      <c r="F92" s="63"/>
    </row>
    <row r="93" spans="1:6" ht="27.6" x14ac:dyDescent="0.3">
      <c r="A93" s="25">
        <v>2</v>
      </c>
      <c r="B93" s="24" t="s">
        <v>92</v>
      </c>
      <c r="C93" s="25" t="s">
        <v>93</v>
      </c>
      <c r="D93" s="32">
        <f>D94*0.08*2.4</f>
        <v>164.73599999999999</v>
      </c>
      <c r="E93" s="43"/>
      <c r="F93" s="63"/>
    </row>
    <row r="94" spans="1:6" x14ac:dyDescent="0.3">
      <c r="A94" s="25">
        <v>3</v>
      </c>
      <c r="B94" s="24" t="s">
        <v>94</v>
      </c>
      <c r="C94" s="25" t="s">
        <v>95</v>
      </c>
      <c r="D94" s="32">
        <v>858</v>
      </c>
      <c r="E94" s="43"/>
      <c r="F94" s="63"/>
    </row>
    <row r="95" spans="1:6" ht="27.6" x14ac:dyDescent="0.3">
      <c r="A95" s="25">
        <v>4</v>
      </c>
      <c r="B95" s="24" t="s">
        <v>96</v>
      </c>
      <c r="C95" s="25" t="s">
        <v>93</v>
      </c>
      <c r="D95" s="32">
        <f>D94*0.04*2.4</f>
        <v>82.367999999999995</v>
      </c>
      <c r="E95" s="43"/>
      <c r="F95" s="63"/>
    </row>
    <row r="96" spans="1:6" x14ac:dyDescent="0.3">
      <c r="A96" s="25">
        <v>5</v>
      </c>
      <c r="B96" s="24" t="s">
        <v>97</v>
      </c>
      <c r="C96" s="25" t="s">
        <v>95</v>
      </c>
      <c r="D96" s="32">
        <f>D94*2</f>
        <v>1716</v>
      </c>
      <c r="E96" s="43"/>
      <c r="F96" s="63"/>
    </row>
    <row r="97" spans="1:6" ht="27.6" x14ac:dyDescent="0.3">
      <c r="A97" s="25">
        <v>6</v>
      </c>
      <c r="B97" s="24" t="s">
        <v>98</v>
      </c>
      <c r="C97" s="25" t="s">
        <v>93</v>
      </c>
      <c r="D97" s="32">
        <f>D95</f>
        <v>82.367999999999995</v>
      </c>
      <c r="E97" s="43"/>
      <c r="F97" s="63"/>
    </row>
    <row r="98" spans="1:6" x14ac:dyDescent="0.3">
      <c r="A98" s="25">
        <v>7</v>
      </c>
      <c r="B98" s="24" t="s">
        <v>99</v>
      </c>
      <c r="C98" s="25" t="s">
        <v>11</v>
      </c>
      <c r="D98" s="32">
        <v>790</v>
      </c>
      <c r="E98" s="43"/>
      <c r="F98" s="63"/>
    </row>
    <row r="99" spans="1:6" x14ac:dyDescent="0.3">
      <c r="A99" s="25">
        <v>8</v>
      </c>
      <c r="B99" s="24" t="s">
        <v>100</v>
      </c>
      <c r="C99" s="25" t="s">
        <v>11</v>
      </c>
      <c r="D99" s="32">
        <v>790</v>
      </c>
      <c r="E99" s="43"/>
      <c r="F99" s="63"/>
    </row>
    <row r="100" spans="1:6" x14ac:dyDescent="0.3">
      <c r="A100" s="28">
        <v>9</v>
      </c>
      <c r="B100" s="27" t="s">
        <v>101</v>
      </c>
      <c r="C100" s="28" t="s">
        <v>11</v>
      </c>
      <c r="D100" s="74">
        <v>252</v>
      </c>
      <c r="E100" s="43"/>
      <c r="F100" s="63"/>
    </row>
    <row r="101" spans="1:6" ht="27.6" x14ac:dyDescent="0.3">
      <c r="A101" s="28">
        <v>10</v>
      </c>
      <c r="B101" s="27" t="s">
        <v>102</v>
      </c>
      <c r="C101" s="28" t="s">
        <v>11</v>
      </c>
      <c r="D101" s="74">
        <f>D100</f>
        <v>252</v>
      </c>
      <c r="E101" s="43"/>
      <c r="F101" s="63"/>
    </row>
    <row r="102" spans="1:6" x14ac:dyDescent="0.3">
      <c r="A102" s="28">
        <v>11</v>
      </c>
      <c r="B102" s="27" t="s">
        <v>103</v>
      </c>
      <c r="C102" s="28" t="s">
        <v>95</v>
      </c>
      <c r="D102" s="74">
        <f>D94</f>
        <v>858</v>
      </c>
      <c r="E102" s="77"/>
      <c r="F102" s="63"/>
    </row>
    <row r="103" spans="1:6" x14ac:dyDescent="0.3">
      <c r="A103" s="28">
        <v>12</v>
      </c>
      <c r="B103" s="27" t="s">
        <v>121</v>
      </c>
      <c r="C103" s="28" t="s">
        <v>91</v>
      </c>
      <c r="D103" s="74">
        <v>650</v>
      </c>
      <c r="E103" s="43"/>
      <c r="F103" s="63"/>
    </row>
    <row r="104" spans="1:6" x14ac:dyDescent="0.3">
      <c r="A104" s="28"/>
      <c r="B104" s="27"/>
      <c r="C104" s="28"/>
      <c r="D104" s="74"/>
      <c r="E104" s="43"/>
      <c r="F104" s="70"/>
    </row>
    <row r="105" spans="1:6" x14ac:dyDescent="0.25">
      <c r="A105" s="31"/>
      <c r="B105" s="31" t="s">
        <v>124</v>
      </c>
      <c r="C105" s="31"/>
      <c r="D105" s="31"/>
      <c r="E105" s="31"/>
      <c r="F105" s="31"/>
    </row>
    <row r="106" spans="1:6" x14ac:dyDescent="0.3">
      <c r="A106" s="30"/>
      <c r="B106" s="30" t="s">
        <v>104</v>
      </c>
      <c r="C106" s="28"/>
      <c r="D106" s="28"/>
      <c r="E106" s="43"/>
      <c r="F106" s="71"/>
    </row>
    <row r="107" spans="1:6" x14ac:dyDescent="0.3">
      <c r="A107" s="30">
        <v>1</v>
      </c>
      <c r="B107" s="30" t="s">
        <v>105</v>
      </c>
      <c r="C107" s="28" t="s">
        <v>3</v>
      </c>
      <c r="D107" s="28">
        <v>1</v>
      </c>
      <c r="E107" s="43"/>
      <c r="F107" s="71"/>
    </row>
    <row r="108" spans="1:6" x14ac:dyDescent="0.3">
      <c r="A108" s="30">
        <f>A107+1</f>
        <v>2</v>
      </c>
      <c r="B108" s="30" t="s">
        <v>106</v>
      </c>
      <c r="C108" s="28" t="s">
        <v>3</v>
      </c>
      <c r="D108" s="28">
        <v>1</v>
      </c>
      <c r="E108" s="43"/>
      <c r="F108" s="71"/>
    </row>
    <row r="109" spans="1:6" x14ac:dyDescent="0.3">
      <c r="A109" s="30">
        <f t="shared" ref="A109:A122" si="0">A108+1</f>
        <v>3</v>
      </c>
      <c r="B109" s="30" t="s">
        <v>107</v>
      </c>
      <c r="C109" s="28" t="s">
        <v>3</v>
      </c>
      <c r="D109" s="28">
        <v>2</v>
      </c>
      <c r="E109" s="43"/>
      <c r="F109" s="71"/>
    </row>
    <row r="110" spans="1:6" x14ac:dyDescent="0.3">
      <c r="A110" s="30">
        <f t="shared" si="0"/>
        <v>4</v>
      </c>
      <c r="B110" s="30" t="s">
        <v>108</v>
      </c>
      <c r="C110" s="28" t="s">
        <v>3</v>
      </c>
      <c r="D110" s="28">
        <v>1</v>
      </c>
      <c r="E110" s="43"/>
      <c r="F110" s="71"/>
    </row>
    <row r="111" spans="1:6" x14ac:dyDescent="0.3">
      <c r="A111" s="30">
        <f t="shared" si="0"/>
        <v>5</v>
      </c>
      <c r="B111" s="30" t="s">
        <v>109</v>
      </c>
      <c r="C111" s="28" t="s">
        <v>3</v>
      </c>
      <c r="D111" s="28">
        <v>1</v>
      </c>
      <c r="E111" s="43"/>
      <c r="F111" s="71"/>
    </row>
    <row r="112" spans="1:6" x14ac:dyDescent="0.3">
      <c r="A112" s="30">
        <f t="shared" si="0"/>
        <v>6</v>
      </c>
      <c r="B112" s="30" t="s">
        <v>110</v>
      </c>
      <c r="C112" s="28" t="s">
        <v>3</v>
      </c>
      <c r="D112" s="28">
        <v>1</v>
      </c>
      <c r="E112" s="43"/>
      <c r="F112" s="71"/>
    </row>
    <row r="113" spans="1:6" x14ac:dyDescent="0.3">
      <c r="A113" s="30">
        <f t="shared" si="0"/>
        <v>7</v>
      </c>
      <c r="B113" s="30" t="s">
        <v>111</v>
      </c>
      <c r="C113" s="28" t="s">
        <v>3</v>
      </c>
      <c r="D113" s="28">
        <v>4</v>
      </c>
      <c r="E113" s="43"/>
      <c r="F113" s="71"/>
    </row>
    <row r="114" spans="1:6" x14ac:dyDescent="0.3">
      <c r="A114" s="30">
        <f t="shared" si="0"/>
        <v>8</v>
      </c>
      <c r="B114" s="30" t="s">
        <v>112</v>
      </c>
      <c r="C114" s="28" t="s">
        <v>3</v>
      </c>
      <c r="D114" s="28">
        <v>2</v>
      </c>
      <c r="E114" s="43"/>
      <c r="F114" s="71"/>
    </row>
    <row r="115" spans="1:6" x14ac:dyDescent="0.3">
      <c r="A115" s="30">
        <f t="shared" si="0"/>
        <v>9</v>
      </c>
      <c r="B115" s="30" t="s">
        <v>113</v>
      </c>
      <c r="C115" s="28" t="s">
        <v>3</v>
      </c>
      <c r="D115" s="28">
        <v>2</v>
      </c>
      <c r="E115" s="43"/>
      <c r="F115" s="71"/>
    </row>
    <row r="116" spans="1:6" x14ac:dyDescent="0.3">
      <c r="A116" s="30">
        <f t="shared" si="0"/>
        <v>10</v>
      </c>
      <c r="B116" s="30" t="s">
        <v>114</v>
      </c>
      <c r="C116" s="28" t="s">
        <v>3</v>
      </c>
      <c r="D116" s="28">
        <v>2</v>
      </c>
      <c r="E116" s="43"/>
      <c r="F116" s="71"/>
    </row>
    <row r="117" spans="1:6" x14ac:dyDescent="0.3">
      <c r="A117" s="30">
        <f t="shared" si="0"/>
        <v>11</v>
      </c>
      <c r="B117" s="30" t="s">
        <v>115</v>
      </c>
      <c r="C117" s="28" t="s">
        <v>3</v>
      </c>
      <c r="D117" s="28">
        <v>6</v>
      </c>
      <c r="E117" s="43"/>
      <c r="F117" s="71"/>
    </row>
    <row r="118" spans="1:6" x14ac:dyDescent="0.3">
      <c r="A118" s="30">
        <f t="shared" si="0"/>
        <v>12</v>
      </c>
      <c r="B118" s="30" t="s">
        <v>116</v>
      </c>
      <c r="C118" s="28" t="s">
        <v>3</v>
      </c>
      <c r="D118" s="28">
        <v>2</v>
      </c>
      <c r="E118" s="43"/>
      <c r="F118" s="71"/>
    </row>
    <row r="119" spans="1:6" x14ac:dyDescent="0.3">
      <c r="A119" s="30">
        <f t="shared" si="0"/>
        <v>13</v>
      </c>
      <c r="B119" s="30" t="s">
        <v>117</v>
      </c>
      <c r="C119" s="28" t="s">
        <v>4</v>
      </c>
      <c r="D119" s="28">
        <v>110</v>
      </c>
      <c r="E119" s="43"/>
      <c r="F119" s="71"/>
    </row>
    <row r="120" spans="1:6" x14ac:dyDescent="0.3">
      <c r="A120" s="30">
        <f t="shared" si="0"/>
        <v>14</v>
      </c>
      <c r="B120" s="30" t="s">
        <v>118</v>
      </c>
      <c r="C120" s="28" t="s">
        <v>3</v>
      </c>
      <c r="D120" s="28">
        <v>6</v>
      </c>
      <c r="E120" s="43"/>
      <c r="F120" s="71"/>
    </row>
    <row r="121" spans="1:6" x14ac:dyDescent="0.3">
      <c r="A121" s="30">
        <f t="shared" si="0"/>
        <v>15</v>
      </c>
      <c r="B121" s="30" t="s">
        <v>119</v>
      </c>
      <c r="C121" s="28" t="s">
        <v>3</v>
      </c>
      <c r="D121" s="28">
        <v>10</v>
      </c>
      <c r="E121" s="43"/>
      <c r="F121" s="71"/>
    </row>
    <row r="122" spans="1:6" x14ac:dyDescent="0.3">
      <c r="A122" s="30">
        <f t="shared" si="0"/>
        <v>16</v>
      </c>
      <c r="B122" s="30" t="s">
        <v>120</v>
      </c>
      <c r="C122" s="28" t="s">
        <v>3</v>
      </c>
      <c r="D122" s="28">
        <v>10</v>
      </c>
      <c r="E122" s="43"/>
      <c r="F122" s="71"/>
    </row>
    <row r="123" spans="1:6" ht="15.6" x14ac:dyDescent="0.3">
      <c r="A123" s="29"/>
      <c r="B123" s="29"/>
      <c r="C123" s="23"/>
      <c r="D123" s="29"/>
      <c r="E123" s="44"/>
      <c r="F123" s="70"/>
    </row>
    <row r="124" spans="1:6" x14ac:dyDescent="0.25">
      <c r="A124" s="55"/>
      <c r="B124" s="56" t="s">
        <v>125</v>
      </c>
      <c r="C124" s="55"/>
      <c r="D124" s="57"/>
      <c r="E124" s="58"/>
      <c r="F124" s="72">
        <f>F123+F104+F90+F47</f>
        <v>0</v>
      </c>
    </row>
    <row r="125" spans="1:6" x14ac:dyDescent="0.25">
      <c r="A125" s="55"/>
      <c r="B125" s="56" t="s">
        <v>126</v>
      </c>
      <c r="C125" s="55"/>
      <c r="D125" s="57"/>
      <c r="E125" s="58"/>
      <c r="F125" s="72">
        <f>F124*0.1</f>
        <v>0</v>
      </c>
    </row>
    <row r="126" spans="1:6" x14ac:dyDescent="0.25">
      <c r="A126" s="55"/>
      <c r="B126" s="56" t="s">
        <v>125</v>
      </c>
      <c r="C126" s="55"/>
      <c r="D126" s="57"/>
      <c r="E126" s="58"/>
      <c r="F126" s="72">
        <f>F124+F125</f>
        <v>0</v>
      </c>
    </row>
    <row r="127" spans="1:6" x14ac:dyDescent="0.25">
      <c r="A127" s="55"/>
      <c r="B127" s="56" t="s">
        <v>127</v>
      </c>
      <c r="C127" s="55"/>
      <c r="D127" s="57"/>
      <c r="E127" s="58"/>
      <c r="F127" s="75">
        <f>F126*1.2</f>
        <v>0</v>
      </c>
    </row>
    <row r="130" spans="2:2" x14ac:dyDescent="0.25">
      <c r="B130" s="76"/>
    </row>
    <row r="131" spans="2:2" x14ac:dyDescent="0.25">
      <c r="B131" s="76"/>
    </row>
  </sheetData>
  <mergeCells count="7">
    <mergeCell ref="A49:A58"/>
    <mergeCell ref="A10:A19"/>
    <mergeCell ref="A1:F1"/>
    <mergeCell ref="A2:F2"/>
    <mergeCell ref="A3:F3"/>
    <mergeCell ref="A4:F4"/>
    <mergeCell ref="A5:F5"/>
  </mergeCells>
  <phoneticPr fontId="21" type="noConversion"/>
  <printOptions horizontalCentered="1"/>
  <pageMargins left="0.30833333333333335" right="0.25" top="0.49" bottom="0.5" header="0.2" footer="0.2"/>
  <pageSetup paperSize="9" orientation="portrait" r:id="rId1"/>
  <headerFooter alignWithMargins="0">
    <oddFooter>&amp;L&amp;A&amp;C&amp;P/&amp;N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1</vt:i4>
      </vt:variant>
    </vt:vector>
  </HeadingPairs>
  <TitlesOfParts>
    <vt:vector size="2" baseType="lpstr">
      <vt:lpstr>клон 1</vt:lpstr>
      <vt:lpstr>'клон 1'!Област_печат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Z620</dc:creator>
  <cp:lastModifiedBy>Диана Минчева - Додова</cp:lastModifiedBy>
  <cp:lastPrinted>2022-08-26T06:31:51Z</cp:lastPrinted>
  <dcterms:created xsi:type="dcterms:W3CDTF">2008-09-26T08:12:56Z</dcterms:created>
  <dcterms:modified xsi:type="dcterms:W3CDTF">2022-11-03T08:19:56Z</dcterms:modified>
</cp:coreProperties>
</file>